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'1кв'!$A$1:$E$57</definedName>
    <definedName name="_xlnm.Print_Area" localSheetId="1">'2кв'!$A$1:$E$64</definedName>
    <definedName name="_xlnm.Print_Area" localSheetId="2">'3кв'!$A$1:$E$55</definedName>
    <definedName name="_xlnm.Print_Area" localSheetId="3">'4кв'!$A$1:$E$57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6" i="29" l="1"/>
  <c r="C34" i="29"/>
  <c r="C33" i="29"/>
  <c r="C32" i="29"/>
  <c r="C31" i="29"/>
  <c r="C30" i="29"/>
  <c r="D42" i="26"/>
  <c r="C27" i="29"/>
  <c r="C20" i="29"/>
  <c r="C21" i="29"/>
  <c r="C22" i="29"/>
  <c r="C23" i="29"/>
  <c r="C24" i="29"/>
  <c r="C25" i="29"/>
  <c r="C26" i="29"/>
  <c r="C19" i="29"/>
  <c r="C16" i="29"/>
  <c r="C14" i="29"/>
  <c r="C15" i="29"/>
  <c r="C13" i="29"/>
  <c r="C17" i="29" l="1"/>
  <c r="C6" i="29"/>
  <c r="C42" i="29"/>
  <c r="C28" i="29" l="1"/>
  <c r="C37" i="29" s="1"/>
  <c r="B51" i="28" l="1"/>
  <c r="D36" i="28"/>
  <c r="E36" i="28"/>
  <c r="E29" i="28"/>
  <c r="E31" i="28"/>
  <c r="E33" i="28"/>
  <c r="E34" i="28"/>
  <c r="E32" i="28"/>
  <c r="E24" i="28" l="1"/>
  <c r="E22" i="28"/>
  <c r="B56" i="28" s="1"/>
  <c r="B57" i="28" l="1"/>
  <c r="B53" i="27"/>
  <c r="B52" i="27"/>
  <c r="E32" i="27"/>
  <c r="E31" i="27"/>
  <c r="B49" i="27" l="1"/>
  <c r="E24" i="27"/>
  <c r="E22" i="27"/>
  <c r="E34" i="27" l="1"/>
  <c r="B54" i="27" s="1"/>
  <c r="B55" i="27" s="1"/>
  <c r="B57" i="26"/>
  <c r="E32" i="26"/>
  <c r="E42" i="26" s="1"/>
  <c r="E33" i="26"/>
  <c r="E34" i="26"/>
  <c r="E35" i="26"/>
  <c r="E36" i="26"/>
  <c r="E37" i="26"/>
  <c r="E38" i="26"/>
  <c r="E39" i="26"/>
  <c r="E40" i="26"/>
  <c r="E31" i="26"/>
  <c r="B62" i="26" l="1"/>
  <c r="B61" i="26"/>
  <c r="B60" i="26"/>
  <c r="E24" i="26"/>
  <c r="E22" i="26"/>
  <c r="B63" i="26" l="1"/>
  <c r="B64" i="26" s="1"/>
  <c r="E35" i="25"/>
  <c r="E29" i="25"/>
  <c r="E32" i="25"/>
  <c r="E31" i="25"/>
  <c r="B55" i="25" l="1"/>
  <c r="B54" i="25"/>
  <c r="B53" i="25"/>
  <c r="E24" i="25"/>
  <c r="E22" i="25"/>
  <c r="B56" i="25" l="1"/>
  <c r="B57" i="25" l="1"/>
</calcChain>
</file>

<file path=xl/sharedStrings.xml><?xml version="1.0" encoding="utf-8"?>
<sst xmlns="http://schemas.openxmlformats.org/spreadsheetml/2006/main" count="394" uniqueCount="148">
  <si>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</si>
  <si>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</si>
  <si>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</si>
  <si>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</si>
  <si>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</si>
  <si>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</si>
  <si>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</si>
  <si>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</si>
  <si>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</si>
  <si>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</si>
  <si>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</si>
  <si>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</si>
  <si>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</si>
  <si>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</si>
  <si>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</si>
  <si>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</si>
  <si>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</si>
  <si>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</si>
  <si>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</si>
  <si>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</si>
  <si>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</si>
  <si>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</si>
  <si>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</si>
  <si>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</si>
  <si>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</si>
  <si>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</si>
  <si>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</si>
  <si>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</si>
  <si>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</si>
  <si>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</si>
  <si>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</si>
  <si>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</si>
  <si>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</si>
  <si>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</si>
  <si>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</si>
  <si>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</si>
  <si>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</si>
  <si>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</si>
  <si>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</si>
  <si>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</si>
  <si>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</si>
  <si>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Дезинсекция, дератизация</t>
  </si>
  <si>
    <t>интернет Ростелеком</t>
  </si>
  <si>
    <t>интернет Квант-телеком</t>
  </si>
  <si>
    <t>Sкв.=2735,6м2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</si>
  <si>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</si>
  <si>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</si>
  <si>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</si>
  <si>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</si>
  <si>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январь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</si>
  <si>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</si>
  <si>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</si>
  <si>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</si>
  <si>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Петрова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</si>
  <si>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32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</si>
  <si>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Петрова Сергея Александровича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</si>
  <si>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</si>
  <si>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</si>
  <si>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</si>
  <si>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</si>
  <si>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КНС стояка (кв.13)</t>
  </si>
  <si>
    <t>Ремонт тамбурной двери (кв. 33)</t>
  </si>
  <si>
    <t>Реконструкция узла учета ХВС (смета, кв. 33)</t>
  </si>
  <si>
    <t>февраль</t>
  </si>
  <si>
    <t xml:space="preserve">           2. Всего за период с "01" 01 2024 г. по "31" 03 2024 г. выполнено работ (оказано услуг) на общую сумму двести тридцать четыре тысячи шестьсот восемьдесят шесть рублей 21 копейка.</t>
  </si>
  <si>
    <t>Предъявлено населению 204867,77</t>
  </si>
  <si>
    <t>за 2 квартал 2024 года</t>
  </si>
  <si>
    <t>30.06.2024 г.</t>
  </si>
  <si>
    <t>2 квартал</t>
  </si>
  <si>
    <t>Покраска детской площадки (кв.8)</t>
  </si>
  <si>
    <t>Монтаж водопровода для полива в подвале подъезда №3 (кв33)</t>
  </si>
  <si>
    <t>Замена плети отопления</t>
  </si>
  <si>
    <t xml:space="preserve">Замена фанового стояка </t>
  </si>
  <si>
    <t>Покраска бельевых стоек ковровыбивалки (кв.18)</t>
  </si>
  <si>
    <t>Ремонт входной подъездной двери (кв.51)</t>
  </si>
  <si>
    <t>Замена фанового стояка (кв.30)</t>
  </si>
  <si>
    <t>Замена участка плетей отопления в подвале подъезда №2 (кв.16)</t>
  </si>
  <si>
    <t>Ремонт со сваркой входных дверей подъезда №4 (кв.51)</t>
  </si>
  <si>
    <t>Заделка фановой трубы на кровле  (кв.30)</t>
  </si>
  <si>
    <t>апрель</t>
  </si>
  <si>
    <t>май</t>
  </si>
  <si>
    <t xml:space="preserve">май </t>
  </si>
  <si>
    <t>июнь</t>
  </si>
  <si>
    <t>ПоверкаОДПУ ТЭ,  ХВС</t>
  </si>
  <si>
    <t xml:space="preserve">           2. Всего за период с "01" 04 2024 г. по "30" 04 2024 г. выполнено работ (оказано услуг) на общую сумму двести тридцать восемь тысяч триста пятьдесят один рубль 73 копейки.</t>
  </si>
  <si>
    <t>Предъявлено населению 202956,02</t>
  </si>
  <si>
    <t>за 3 квартал 2024 года</t>
  </si>
  <si>
    <t>30.09.2024 г.</t>
  </si>
  <si>
    <t>3 квартал</t>
  </si>
  <si>
    <t>S квартир = 2735,3 м2</t>
  </si>
  <si>
    <t>Ремонт перил и урн (кв.33)</t>
  </si>
  <si>
    <t>август</t>
  </si>
  <si>
    <t xml:space="preserve">           2. Всего за период с "01" 07 2024 г. по "30" 09 2024 г. выполнено работ (оказано услуг) на общую сумму двести девятнадцать тысяч девяносто девять рублей 38 копеек.</t>
  </si>
  <si>
    <t>Предъявлено населению222837,77</t>
  </si>
  <si>
    <t>Оплачено, руб</t>
  </si>
  <si>
    <t>Замена стояка ХВС  (кв.24.27)</t>
  </si>
  <si>
    <t>Поверка, ремонт ОДПУ ХВС</t>
  </si>
  <si>
    <t>за 4 квартал 2024 года</t>
  </si>
  <si>
    <t>31.12.2024 г.</t>
  </si>
  <si>
    <t>4 квартал</t>
  </si>
  <si>
    <t xml:space="preserve">Ремонт стяжки кровли балкона </t>
  </si>
  <si>
    <t>Бетонирование отверстия в стене (кв.33)</t>
  </si>
  <si>
    <t>Замена плети ГВС в подвале 4 под.  (кв.33)</t>
  </si>
  <si>
    <t>Установка урны на дет площ по 1/3 на 3 дома</t>
  </si>
  <si>
    <t>октябрь</t>
  </si>
  <si>
    <t>ноябрь</t>
  </si>
  <si>
    <t>декабрь</t>
  </si>
  <si>
    <t xml:space="preserve">Ремонт козырька балкона </t>
  </si>
  <si>
    <t xml:space="preserve">           2. Всего за период с "01" 10 2024 г. по "31" 12 2024 г. выполнено работ (оказано услуг) на общую сумму двести двадцать семь тысяч пятьдесят три рубля 96 копеек.</t>
  </si>
  <si>
    <t>Предъявлено населению222836,34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</si>
  <si>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</si>
  <si>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</si>
  <si>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</si>
  <si>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</si>
  <si>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</si>
  <si>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</si>
  <si>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</si>
  <si>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</si>
  <si>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</si>
  <si>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</si>
  <si>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</si>
  <si>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</si>
  <si>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</si>
  <si>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</si>
  <si>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</si>
  <si>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</si>
  <si>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</si>
  <si>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</si>
  <si>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</si>
  <si>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</si>
  <si>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</si>
  <si>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</si>
  <si>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</si>
  <si>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</si>
  <si>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Правды, д. 2</t>
  </si>
  <si>
    <t>Оплачено за размещение оборудования в МОП интернет ТТК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</si>
  <si>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</si>
  <si>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</si>
  <si>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Начислено всего 860297,9</t>
  </si>
  <si>
    <t xml:space="preserve">* холодная вода на СОИ - </t>
  </si>
  <si>
    <t>* водоотведение на СОИ- 844,06</t>
  </si>
  <si>
    <t>* электроэнергия на СОИ- 23166,38</t>
  </si>
  <si>
    <t>* горячая вода на СОИ - 3523,46</t>
  </si>
  <si>
    <t>Непредвиденные работы 168,5 ч/ч</t>
  </si>
  <si>
    <t xml:space="preserve">   * Реконструкция узла учета ХВС (смета, кв. 33)</t>
  </si>
  <si>
    <t xml:space="preserve">   * Поверка ОДПУ ХВС</t>
  </si>
  <si>
    <t xml:space="preserve">   * ПоверкаОДПУ ТЭ</t>
  </si>
  <si>
    <t xml:space="preserve">   * Установка урны на дет площ по 1/3 на 3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</si>
</sst>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4" fontId="15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5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0" xfId="0" applyFont="1"/>
    <xf numFmtId="0" fontId="16" fillId="0" borderId="7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8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2" zoomScaleSheetLayoutView="100" workbookViewId="0">
      <selection activeCell="A33" sqref="A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0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56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27"/>
      <c r="E4" s="28" t="s">
        <v>57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1" t="s">
        <v>55</v>
      </c>
      <c r="B9" s="51"/>
      <c r="C9" s="51"/>
      <c r="D9" s="51"/>
      <c r="E9" s="51"/>
    </row>
    <row r="10" spans="1:5" ht="21" customHeight="1" x14ac:dyDescent="0.25">
      <c r="A10" s="65" t="s">
        <v>14</v>
      </c>
      <c r="B10" s="66"/>
      <c r="C10" s="66"/>
      <c r="D10" s="66"/>
      <c r="E10" s="66"/>
    </row>
    <row r="11" spans="1:5" ht="28.5" customHeight="1" x14ac:dyDescent="0.25">
      <c r="A11" s="51" t="s">
        <v>54</v>
      </c>
      <c r="B11" s="51"/>
      <c r="C11" s="51"/>
      <c r="D11" s="51"/>
      <c r="E11" s="51"/>
    </row>
    <row r="12" spans="1:5" ht="12.75" customHeight="1" x14ac:dyDescent="0.25">
      <c r="A12" s="56" t="s">
        <v>15</v>
      </c>
      <c r="B12" s="57"/>
      <c r="C12" s="57"/>
      <c r="D12" s="57"/>
      <c r="E12" s="57"/>
    </row>
    <row r="13" spans="1:5" ht="15.75" customHeight="1" x14ac:dyDescent="0.25">
      <c r="A13" s="51" t="s">
        <v>22</v>
      </c>
      <c r="B13" s="51"/>
      <c r="C13" s="51"/>
      <c r="D13" s="51"/>
      <c r="E13" s="51"/>
    </row>
    <row r="14" spans="1:5" ht="18" customHeight="1" x14ac:dyDescent="0.25">
      <c r="A14" s="56" t="s">
        <v>2</v>
      </c>
      <c r="B14" s="57"/>
      <c r="C14" s="57"/>
      <c r="D14" s="57"/>
      <c r="E14" s="57"/>
    </row>
    <row r="15" spans="1:5" ht="18" customHeight="1" x14ac:dyDescent="0.25">
      <c r="A15" s="51" t="s">
        <v>51</v>
      </c>
      <c r="B15" s="51"/>
      <c r="C15" s="51"/>
      <c r="D15" s="51"/>
      <c r="E15" s="51"/>
    </row>
    <row r="16" spans="1:5" x14ac:dyDescent="0.25">
      <c r="A16" s="56" t="s">
        <v>16</v>
      </c>
      <c r="B16" s="57"/>
      <c r="C16" s="57"/>
      <c r="D16" s="57"/>
      <c r="E16" s="57"/>
    </row>
    <row r="17" spans="1:7" ht="32.25" customHeight="1" x14ac:dyDescent="0.25">
      <c r="A17" s="51" t="s">
        <v>17</v>
      </c>
      <c r="B17" s="51"/>
      <c r="C17" s="51"/>
      <c r="D17" s="51"/>
      <c r="E17" s="51"/>
    </row>
    <row r="18" spans="1:7" ht="62.25" customHeight="1" x14ac:dyDescent="0.25">
      <c r="A18" s="51" t="s">
        <v>25</v>
      </c>
      <c r="B18" s="51"/>
      <c r="C18" s="51"/>
      <c r="D18" s="51"/>
      <c r="E18" s="51"/>
    </row>
    <row r="19" spans="1:7" ht="31.5" customHeight="1" x14ac:dyDescent="0.25">
      <c r="A19" s="58" t="s">
        <v>26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2">
        <v>2735.6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8"/>
    </row>
    <row r="23" spans="1:7" x14ac:dyDescent="0.25">
      <c r="A23" s="7" t="s">
        <v>41</v>
      </c>
      <c r="B23" s="9" t="s">
        <v>29</v>
      </c>
      <c r="C23" s="3" t="s">
        <v>30</v>
      </c>
      <c r="D23" s="3"/>
      <c r="E23" s="8">
        <v>0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8"/>
    </row>
    <row r="25" spans="1:7" x14ac:dyDescent="0.25">
      <c r="A25" s="7" t="s">
        <v>46</v>
      </c>
      <c r="B25" s="9" t="s">
        <v>29</v>
      </c>
      <c r="C25" s="3" t="s">
        <v>30</v>
      </c>
      <c r="D25" s="3"/>
      <c r="E25" s="8">
        <v>6028.55</v>
      </c>
      <c r="G25" s="18"/>
    </row>
    <row r="26" spans="1:7" x14ac:dyDescent="0.25">
      <c r="A26" s="7" t="s">
        <v>45</v>
      </c>
      <c r="B26" s="9" t="s">
        <v>29</v>
      </c>
      <c r="C26" s="3" t="s">
        <v>30</v>
      </c>
      <c r="D26" s="3"/>
      <c r="E26" s="8">
        <v>0</v>
      </c>
      <c r="G26" s="18"/>
    </row>
    <row r="27" spans="1:7" x14ac:dyDescent="0.25">
      <c r="A27" s="7" t="s">
        <v>48</v>
      </c>
      <c r="B27" s="9" t="s">
        <v>29</v>
      </c>
      <c r="C27" s="3" t="s">
        <v>30</v>
      </c>
      <c r="D27" s="3"/>
      <c r="E27" s="8">
        <v>0</v>
      </c>
      <c r="G27" s="18"/>
    </row>
    <row r="28" spans="1:7" x14ac:dyDescent="0.25">
      <c r="A28" s="7" t="s">
        <v>47</v>
      </c>
      <c r="B28" s="9" t="s">
        <v>29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29</v>
      </c>
      <c r="C29" s="3" t="s">
        <v>30</v>
      </c>
      <c r="D29" s="3"/>
      <c r="E29" s="8">
        <f>3216.75</f>
        <v>3216.75</v>
      </c>
      <c r="G29" s="18"/>
    </row>
    <row r="30" spans="1:7" s="36" customFormat="1" ht="60" x14ac:dyDescent="0.25">
      <c r="A30" s="32" t="s">
        <v>58</v>
      </c>
      <c r="B30" s="33" t="s">
        <v>59</v>
      </c>
      <c r="C30" s="34" t="s">
        <v>30</v>
      </c>
      <c r="D30" s="34"/>
      <c r="E30" s="35">
        <v>1430</v>
      </c>
    </row>
    <row r="31" spans="1:7" x14ac:dyDescent="0.25">
      <c r="A31" s="7" t="s">
        <v>60</v>
      </c>
      <c r="B31" s="9" t="s">
        <v>49</v>
      </c>
      <c r="C31" s="3" t="s">
        <v>50</v>
      </c>
      <c r="D31" s="3">
        <v>16</v>
      </c>
      <c r="E31" s="8">
        <f>D31*260.07</f>
        <v>4161.12</v>
      </c>
      <c r="G31" s="18"/>
    </row>
    <row r="32" spans="1:7" x14ac:dyDescent="0.25">
      <c r="A32" s="7" t="s">
        <v>61</v>
      </c>
      <c r="B32" s="9" t="s">
        <v>49</v>
      </c>
      <c r="C32" s="3" t="s">
        <v>50</v>
      </c>
      <c r="D32" s="3">
        <v>9</v>
      </c>
      <c r="E32" s="8">
        <f>D32*260.07</f>
        <v>2340.63</v>
      </c>
      <c r="G32" s="18"/>
    </row>
    <row r="33" spans="1:8" ht="30" x14ac:dyDescent="0.25">
      <c r="A33" s="7" t="s">
        <v>62</v>
      </c>
      <c r="B33" s="9" t="s">
        <v>63</v>
      </c>
      <c r="C33" s="3" t="s">
        <v>30</v>
      </c>
      <c r="D33" s="3"/>
      <c r="E33" s="8">
        <v>37123.699999999997</v>
      </c>
      <c r="G33" s="18"/>
    </row>
    <row r="34" spans="1:8" x14ac:dyDescent="0.25">
      <c r="A34" s="7"/>
      <c r="B34" s="9"/>
      <c r="C34" s="3"/>
      <c r="D34" s="3"/>
      <c r="E34" s="8"/>
      <c r="G34" s="18"/>
    </row>
    <row r="35" spans="1:8" s="14" customFormat="1" ht="14.25" x14ac:dyDescent="0.2">
      <c r="A35" s="10" t="s">
        <v>27</v>
      </c>
      <c r="B35" s="11"/>
      <c r="C35" s="12"/>
      <c r="D35" s="12"/>
      <c r="E35" s="13">
        <f>SUM(E22:E34)</f>
        <v>234686.21399999998</v>
      </c>
    </row>
    <row r="36" spans="1:8" ht="10.5" customHeight="1" x14ac:dyDescent="0.25"/>
    <row r="37" spans="1:8" ht="32.25" customHeight="1" x14ac:dyDescent="0.25">
      <c r="A37" s="59" t="s">
        <v>64</v>
      </c>
      <c r="B37" s="59"/>
      <c r="C37" s="59"/>
      <c r="D37" s="59"/>
      <c r="E37" s="59"/>
    </row>
    <row r="38" spans="1:8" ht="30" customHeight="1" x14ac:dyDescent="0.25">
      <c r="A38" s="51" t="s">
        <v>21</v>
      </c>
      <c r="B38" s="51"/>
      <c r="C38" s="51"/>
      <c r="D38" s="51"/>
      <c r="E38" s="51"/>
    </row>
    <row r="39" spans="1:8" ht="15.75" customHeight="1" x14ac:dyDescent="0.25">
      <c r="A39" s="51" t="s">
        <v>20</v>
      </c>
      <c r="B39" s="51"/>
      <c r="C39" s="51"/>
      <c r="D39" s="51"/>
      <c r="E39" s="51"/>
      <c r="F39" s="14"/>
      <c r="G39" s="14"/>
      <c r="H39" s="15"/>
    </row>
    <row r="40" spans="1:8" ht="31.5" customHeight="1" x14ac:dyDescent="0.25">
      <c r="A40" s="51" t="s">
        <v>31</v>
      </c>
      <c r="B40" s="51"/>
      <c r="C40" s="51"/>
      <c r="D40" s="51"/>
      <c r="E40" s="51"/>
    </row>
    <row r="41" spans="1:8" x14ac:dyDescent="0.25">
      <c r="A41" s="55" t="s">
        <v>5</v>
      </c>
      <c r="B41" s="55"/>
      <c r="C41" s="55"/>
      <c r="D41" s="55"/>
      <c r="E41" s="55"/>
    </row>
    <row r="42" spans="1:8" x14ac:dyDescent="0.25">
      <c r="A42" s="51" t="s">
        <v>18</v>
      </c>
      <c r="B42" s="51"/>
      <c r="C42" s="51"/>
      <c r="D42" s="51"/>
      <c r="E42" s="51"/>
    </row>
    <row r="43" spans="1:8" ht="15" customHeight="1" x14ac:dyDescent="0.25">
      <c r="A43" s="52" t="s">
        <v>52</v>
      </c>
      <c r="B43" s="52"/>
      <c r="C43" s="52"/>
      <c r="D43" s="52"/>
      <c r="E43" s="5"/>
    </row>
    <row r="44" spans="1:8" ht="11.25" customHeight="1" x14ac:dyDescent="0.25">
      <c r="B44" s="53" t="s">
        <v>19</v>
      </c>
      <c r="C44" s="53"/>
      <c r="D44" s="53"/>
      <c r="E44" s="6" t="s">
        <v>6</v>
      </c>
    </row>
    <row r="45" spans="1:8" x14ac:dyDescent="0.25">
      <c r="A45" s="24"/>
      <c r="B45" s="24"/>
      <c r="C45" s="24"/>
      <c r="D45" s="24"/>
      <c r="E45" s="24"/>
    </row>
    <row r="46" spans="1:8" ht="15" customHeight="1" x14ac:dyDescent="0.25">
      <c r="A46" s="54" t="s">
        <v>53</v>
      </c>
      <c r="B46" s="54"/>
      <c r="C46" s="54"/>
      <c r="D46" s="54"/>
      <c r="E46" s="5"/>
    </row>
    <row r="47" spans="1:8" ht="11.25" customHeight="1" x14ac:dyDescent="0.25">
      <c r="B47" s="53" t="s">
        <v>19</v>
      </c>
      <c r="C47" s="53"/>
      <c r="D47" s="53"/>
      <c r="E47" s="6" t="s">
        <v>6</v>
      </c>
    </row>
    <row r="48" spans="1:8" x14ac:dyDescent="0.25">
      <c r="A48" s="2" t="s">
        <v>44</v>
      </c>
    </row>
    <row r="49" spans="1:2" x14ac:dyDescent="0.25">
      <c r="A49" s="14" t="s">
        <v>32</v>
      </c>
    </row>
    <row r="50" spans="1:2" x14ac:dyDescent="0.25">
      <c r="A50" s="2" t="s">
        <v>36</v>
      </c>
      <c r="B50" s="23">
        <v>53497.61</v>
      </c>
    </row>
    <row r="51" spans="1:2" x14ac:dyDescent="0.25">
      <c r="A51" s="19" t="s">
        <v>65</v>
      </c>
      <c r="B51" s="16"/>
    </row>
    <row r="52" spans="1:2" x14ac:dyDescent="0.25">
      <c r="A52" s="2" t="s">
        <v>33</v>
      </c>
      <c r="B52" s="16">
        <v>198899.65</v>
      </c>
    </row>
    <row r="53" spans="1:2" x14ac:dyDescent="0.25">
      <c r="A53" s="2" t="s">
        <v>42</v>
      </c>
      <c r="B53" s="16">
        <f>350*3</f>
        <v>1050</v>
      </c>
    </row>
    <row r="54" spans="1:2" x14ac:dyDescent="0.25">
      <c r="A54" s="2" t="s">
        <v>40</v>
      </c>
      <c r="B54" s="16">
        <f>3*330</f>
        <v>990</v>
      </c>
    </row>
    <row r="55" spans="1:2" x14ac:dyDescent="0.25">
      <c r="A55" s="2" t="s">
        <v>43</v>
      </c>
      <c r="B55" s="16">
        <f>200*3</f>
        <v>600</v>
      </c>
    </row>
    <row r="56" spans="1:2" ht="30" x14ac:dyDescent="0.25">
      <c r="A56" s="26" t="s">
        <v>34</v>
      </c>
      <c r="B56" s="16">
        <f>E35</f>
        <v>234686.21399999998</v>
      </c>
    </row>
    <row r="57" spans="1:2" x14ac:dyDescent="0.25">
      <c r="A57" s="17" t="s">
        <v>35</v>
      </c>
      <c r="B57" s="22">
        <f>B50+B52+B53+B54+B55-B56</f>
        <v>20351.046000000031</v>
      </c>
    </row>
    <row r="59" spans="1:2" x14ac:dyDescent="0.25">
      <c r="B59" s="2">
        <v>53497.61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29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0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66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27"/>
      <c r="E4" s="28" t="s">
        <v>67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1" t="s">
        <v>55</v>
      </c>
      <c r="B9" s="51"/>
      <c r="C9" s="51"/>
      <c r="D9" s="51"/>
      <c r="E9" s="51"/>
    </row>
    <row r="10" spans="1:5" ht="21" customHeight="1" x14ac:dyDescent="0.25">
      <c r="A10" s="65" t="s">
        <v>14</v>
      </c>
      <c r="B10" s="66"/>
      <c r="C10" s="66"/>
      <c r="D10" s="66"/>
      <c r="E10" s="66"/>
    </row>
    <row r="11" spans="1:5" ht="28.5" customHeight="1" x14ac:dyDescent="0.25">
      <c r="A11" s="51" t="s">
        <v>54</v>
      </c>
      <c r="B11" s="51"/>
      <c r="C11" s="51"/>
      <c r="D11" s="51"/>
      <c r="E11" s="51"/>
    </row>
    <row r="12" spans="1:5" ht="12.75" customHeight="1" x14ac:dyDescent="0.25">
      <c r="A12" s="56" t="s">
        <v>15</v>
      </c>
      <c r="B12" s="57"/>
      <c r="C12" s="57"/>
      <c r="D12" s="57"/>
      <c r="E12" s="57"/>
    </row>
    <row r="13" spans="1:5" ht="15.75" customHeight="1" x14ac:dyDescent="0.25">
      <c r="A13" s="51" t="s">
        <v>22</v>
      </c>
      <c r="B13" s="51"/>
      <c r="C13" s="51"/>
      <c r="D13" s="51"/>
      <c r="E13" s="51"/>
    </row>
    <row r="14" spans="1:5" ht="18" customHeight="1" x14ac:dyDescent="0.25">
      <c r="A14" s="56" t="s">
        <v>2</v>
      </c>
      <c r="B14" s="57"/>
      <c r="C14" s="57"/>
      <c r="D14" s="57"/>
      <c r="E14" s="57"/>
    </row>
    <row r="15" spans="1:5" ht="18" customHeight="1" x14ac:dyDescent="0.25">
      <c r="A15" s="51" t="s">
        <v>51</v>
      </c>
      <c r="B15" s="51"/>
      <c r="C15" s="51"/>
      <c r="D15" s="51"/>
      <c r="E15" s="51"/>
    </row>
    <row r="16" spans="1:5" x14ac:dyDescent="0.25">
      <c r="A16" s="56" t="s">
        <v>16</v>
      </c>
      <c r="B16" s="57"/>
      <c r="C16" s="57"/>
      <c r="D16" s="57"/>
      <c r="E16" s="57"/>
    </row>
    <row r="17" spans="1:7" ht="32.25" customHeight="1" x14ac:dyDescent="0.25">
      <c r="A17" s="51" t="s">
        <v>17</v>
      </c>
      <c r="B17" s="51"/>
      <c r="C17" s="51"/>
      <c r="D17" s="51"/>
      <c r="E17" s="51"/>
    </row>
    <row r="18" spans="1:7" ht="62.25" customHeight="1" x14ac:dyDescent="0.25">
      <c r="A18" s="51" t="s">
        <v>25</v>
      </c>
      <c r="B18" s="51"/>
      <c r="C18" s="51"/>
      <c r="D18" s="51"/>
      <c r="E18" s="51"/>
    </row>
    <row r="19" spans="1:7" ht="31.5" customHeight="1" x14ac:dyDescent="0.25">
      <c r="A19" s="58" t="s">
        <v>26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2">
        <v>2735.6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8"/>
    </row>
    <row r="23" spans="1:7" x14ac:dyDescent="0.25">
      <c r="A23" s="7" t="s">
        <v>41</v>
      </c>
      <c r="B23" s="9" t="s">
        <v>68</v>
      </c>
      <c r="C23" s="3" t="s">
        <v>30</v>
      </c>
      <c r="D23" s="3"/>
      <c r="E23" s="8">
        <v>0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8"/>
    </row>
    <row r="25" spans="1:7" x14ac:dyDescent="0.25">
      <c r="A25" s="7" t="s">
        <v>46</v>
      </c>
      <c r="B25" s="9" t="s">
        <v>68</v>
      </c>
      <c r="C25" s="3" t="s">
        <v>30</v>
      </c>
      <c r="D25" s="3"/>
      <c r="E25" s="8">
        <v>4428.05</v>
      </c>
      <c r="G25" s="18"/>
    </row>
    <row r="26" spans="1:7" x14ac:dyDescent="0.25">
      <c r="A26" s="7" t="s">
        <v>45</v>
      </c>
      <c r="B26" s="9" t="s">
        <v>68</v>
      </c>
      <c r="C26" s="3" t="s">
        <v>30</v>
      </c>
      <c r="D26" s="3"/>
      <c r="E26" s="8">
        <v>0</v>
      </c>
      <c r="G26" s="18"/>
    </row>
    <row r="27" spans="1:7" x14ac:dyDescent="0.25">
      <c r="A27" s="7" t="s">
        <v>48</v>
      </c>
      <c r="B27" s="9" t="s">
        <v>68</v>
      </c>
      <c r="C27" s="3" t="s">
        <v>30</v>
      </c>
      <c r="D27" s="3"/>
      <c r="E27" s="8">
        <v>0</v>
      </c>
      <c r="G27" s="18"/>
    </row>
    <row r="28" spans="1:7" x14ac:dyDescent="0.25">
      <c r="A28" s="7" t="s">
        <v>47</v>
      </c>
      <c r="B28" s="9" t="s">
        <v>68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68</v>
      </c>
      <c r="C29" s="3" t="s">
        <v>30</v>
      </c>
      <c r="D29" s="3"/>
      <c r="E29" s="8">
        <v>18272.2</v>
      </c>
      <c r="G29" s="18"/>
    </row>
    <row r="30" spans="1:7" x14ac:dyDescent="0.25">
      <c r="A30" s="7" t="s">
        <v>83</v>
      </c>
      <c r="B30" s="41" t="s">
        <v>68</v>
      </c>
      <c r="C30" s="42" t="s">
        <v>30</v>
      </c>
      <c r="D30" s="42"/>
      <c r="E30" s="43">
        <v>12900</v>
      </c>
      <c r="G30" s="18"/>
    </row>
    <row r="31" spans="1:7" s="36" customFormat="1" ht="30" x14ac:dyDescent="0.25">
      <c r="A31" s="45" t="s">
        <v>69</v>
      </c>
      <c r="B31" s="33" t="s">
        <v>79</v>
      </c>
      <c r="C31" s="34" t="s">
        <v>50</v>
      </c>
      <c r="D31" s="34">
        <v>14.5</v>
      </c>
      <c r="E31" s="35">
        <f>D31*260.07</f>
        <v>3771.0149999999999</v>
      </c>
    </row>
    <row r="32" spans="1:7" ht="30" x14ac:dyDescent="0.25">
      <c r="A32" s="45" t="s">
        <v>70</v>
      </c>
      <c r="B32" s="9" t="s">
        <v>79</v>
      </c>
      <c r="C32" s="34" t="s">
        <v>50</v>
      </c>
      <c r="D32" s="3">
        <v>1</v>
      </c>
      <c r="E32" s="35">
        <f t="shared" ref="E32:E40" si="0">D32*260.07</f>
        <v>260.07</v>
      </c>
      <c r="G32" s="18"/>
    </row>
    <row r="33" spans="1:8" x14ac:dyDescent="0.25">
      <c r="A33" s="44" t="s">
        <v>71</v>
      </c>
      <c r="B33" s="9" t="s">
        <v>79</v>
      </c>
      <c r="C33" s="34" t="s">
        <v>50</v>
      </c>
      <c r="D33" s="3">
        <v>16</v>
      </c>
      <c r="E33" s="35">
        <f t="shared" si="0"/>
        <v>4161.12</v>
      </c>
      <c r="G33" s="18"/>
    </row>
    <row r="34" spans="1:8" x14ac:dyDescent="0.25">
      <c r="A34" s="40" t="s">
        <v>72</v>
      </c>
      <c r="B34" s="9" t="s">
        <v>79</v>
      </c>
      <c r="C34" s="34" t="s">
        <v>50</v>
      </c>
      <c r="D34" s="3">
        <v>8</v>
      </c>
      <c r="E34" s="35">
        <f t="shared" si="0"/>
        <v>2080.56</v>
      </c>
      <c r="G34" s="18"/>
    </row>
    <row r="35" spans="1:8" ht="30" x14ac:dyDescent="0.25">
      <c r="A35" s="40" t="s">
        <v>73</v>
      </c>
      <c r="B35" s="9" t="s">
        <v>80</v>
      </c>
      <c r="C35" s="34" t="s">
        <v>50</v>
      </c>
      <c r="D35" s="3">
        <v>4</v>
      </c>
      <c r="E35" s="35">
        <f t="shared" si="0"/>
        <v>1040.28</v>
      </c>
      <c r="G35" s="18"/>
    </row>
    <row r="36" spans="1:8" ht="30" x14ac:dyDescent="0.25">
      <c r="A36" s="40" t="s">
        <v>74</v>
      </c>
      <c r="B36" s="9" t="s">
        <v>80</v>
      </c>
      <c r="C36" s="34" t="s">
        <v>50</v>
      </c>
      <c r="D36" s="3">
        <v>1.5</v>
      </c>
      <c r="E36" s="35">
        <f t="shared" si="0"/>
        <v>390.10500000000002</v>
      </c>
      <c r="G36" s="18"/>
    </row>
    <row r="37" spans="1:8" x14ac:dyDescent="0.25">
      <c r="A37" s="40" t="s">
        <v>75</v>
      </c>
      <c r="B37" s="9" t="s">
        <v>80</v>
      </c>
      <c r="C37" s="34" t="s">
        <v>50</v>
      </c>
      <c r="D37" s="3">
        <v>8</v>
      </c>
      <c r="E37" s="35">
        <f t="shared" si="0"/>
        <v>2080.56</v>
      </c>
      <c r="G37" s="18"/>
    </row>
    <row r="38" spans="1:8" ht="29.25" customHeight="1" x14ac:dyDescent="0.25">
      <c r="A38" s="40" t="s">
        <v>76</v>
      </c>
      <c r="B38" s="9" t="s">
        <v>80</v>
      </c>
      <c r="C38" s="34" t="s">
        <v>50</v>
      </c>
      <c r="D38" s="3">
        <v>26</v>
      </c>
      <c r="E38" s="35">
        <f t="shared" si="0"/>
        <v>6761.82</v>
      </c>
      <c r="G38" s="18"/>
    </row>
    <row r="39" spans="1:8" ht="30" x14ac:dyDescent="0.25">
      <c r="A39" s="40" t="s">
        <v>77</v>
      </c>
      <c r="B39" s="9" t="s">
        <v>81</v>
      </c>
      <c r="C39" s="34" t="s">
        <v>50</v>
      </c>
      <c r="D39" s="3">
        <v>4</v>
      </c>
      <c r="E39" s="35">
        <f t="shared" si="0"/>
        <v>1040.28</v>
      </c>
      <c r="G39" s="18"/>
    </row>
    <row r="40" spans="1:8" ht="30" x14ac:dyDescent="0.25">
      <c r="A40" s="40" t="s">
        <v>78</v>
      </c>
      <c r="B40" s="9" t="s">
        <v>82</v>
      </c>
      <c r="C40" s="34" t="s">
        <v>50</v>
      </c>
      <c r="D40" s="3">
        <v>3</v>
      </c>
      <c r="E40" s="35">
        <f t="shared" si="0"/>
        <v>780.21</v>
      </c>
      <c r="G40" s="18"/>
    </row>
    <row r="41" spans="1:8" x14ac:dyDescent="0.25">
      <c r="A41" s="7"/>
      <c r="B41" s="9"/>
      <c r="C41" s="3"/>
      <c r="D41" s="3"/>
      <c r="E41" s="35"/>
      <c r="G41" s="18"/>
    </row>
    <row r="42" spans="1:8" s="14" customFormat="1" ht="14.25" x14ac:dyDescent="0.2">
      <c r="A42" s="10" t="s">
        <v>27</v>
      </c>
      <c r="B42" s="11"/>
      <c r="C42" s="12"/>
      <c r="D42" s="12">
        <f>SUM(D31:D41)</f>
        <v>86</v>
      </c>
      <c r="E42" s="13">
        <f>SUM(E22:E41)</f>
        <v>238351.734</v>
      </c>
    </row>
    <row r="43" spans="1:8" ht="10.5" customHeight="1" x14ac:dyDescent="0.25"/>
    <row r="44" spans="1:8" ht="32.25" customHeight="1" x14ac:dyDescent="0.25">
      <c r="A44" s="59" t="s">
        <v>84</v>
      </c>
      <c r="B44" s="59"/>
      <c r="C44" s="59"/>
      <c r="D44" s="59"/>
      <c r="E44" s="59"/>
    </row>
    <row r="45" spans="1:8" ht="30" customHeight="1" x14ac:dyDescent="0.25">
      <c r="A45" s="51" t="s">
        <v>21</v>
      </c>
      <c r="B45" s="51"/>
      <c r="C45" s="51"/>
      <c r="D45" s="51"/>
      <c r="E45" s="51"/>
    </row>
    <row r="46" spans="1:8" ht="15.75" customHeight="1" x14ac:dyDescent="0.25">
      <c r="A46" s="51" t="s">
        <v>20</v>
      </c>
      <c r="B46" s="51"/>
      <c r="C46" s="51"/>
      <c r="D46" s="51"/>
      <c r="E46" s="51"/>
      <c r="F46" s="14"/>
      <c r="G46" s="14"/>
      <c r="H46" s="15"/>
    </row>
    <row r="47" spans="1:8" ht="31.5" customHeight="1" x14ac:dyDescent="0.25">
      <c r="A47" s="51" t="s">
        <v>31</v>
      </c>
      <c r="B47" s="51"/>
      <c r="C47" s="51"/>
      <c r="D47" s="51"/>
      <c r="E47" s="51"/>
    </row>
    <row r="48" spans="1:8" x14ac:dyDescent="0.25">
      <c r="A48" s="55" t="s">
        <v>5</v>
      </c>
      <c r="B48" s="55"/>
      <c r="C48" s="55"/>
      <c r="D48" s="55"/>
      <c r="E48" s="55"/>
    </row>
    <row r="49" spans="1:5" x14ac:dyDescent="0.25">
      <c r="A49" s="51" t="s">
        <v>18</v>
      </c>
      <c r="B49" s="51"/>
      <c r="C49" s="51"/>
      <c r="D49" s="51"/>
      <c r="E49" s="51"/>
    </row>
    <row r="50" spans="1:5" ht="15" customHeight="1" x14ac:dyDescent="0.25">
      <c r="A50" s="52" t="s">
        <v>52</v>
      </c>
      <c r="B50" s="52"/>
      <c r="C50" s="52"/>
      <c r="D50" s="52"/>
      <c r="E50" s="5"/>
    </row>
    <row r="51" spans="1:5" ht="11.25" customHeight="1" x14ac:dyDescent="0.25">
      <c r="B51" s="53" t="s">
        <v>19</v>
      </c>
      <c r="C51" s="53"/>
      <c r="D51" s="53"/>
      <c r="E51" s="6" t="s">
        <v>6</v>
      </c>
    </row>
    <row r="52" spans="1:5" x14ac:dyDescent="0.25">
      <c r="A52" s="29"/>
      <c r="B52" s="29"/>
      <c r="C52" s="29"/>
      <c r="D52" s="29"/>
      <c r="E52" s="29"/>
    </row>
    <row r="53" spans="1:5" ht="15" customHeight="1" x14ac:dyDescent="0.25">
      <c r="A53" s="54" t="s">
        <v>53</v>
      </c>
      <c r="B53" s="54"/>
      <c r="C53" s="54"/>
      <c r="D53" s="54"/>
      <c r="E53" s="5"/>
    </row>
    <row r="54" spans="1:5" ht="11.25" customHeight="1" x14ac:dyDescent="0.25">
      <c r="B54" s="53" t="s">
        <v>19</v>
      </c>
      <c r="C54" s="53"/>
      <c r="D54" s="53"/>
      <c r="E54" s="6" t="s">
        <v>6</v>
      </c>
    </row>
    <row r="55" spans="1:5" x14ac:dyDescent="0.25">
      <c r="A55" s="2" t="s">
        <v>44</v>
      </c>
    </row>
    <row r="56" spans="1:5" x14ac:dyDescent="0.25">
      <c r="A56" s="14" t="s">
        <v>32</v>
      </c>
    </row>
    <row r="57" spans="1:5" x14ac:dyDescent="0.25">
      <c r="A57" s="2" t="s">
        <v>36</v>
      </c>
      <c r="B57" s="23">
        <f>'1кв'!B57</f>
        <v>20351.046000000031</v>
      </c>
    </row>
    <row r="58" spans="1:5" x14ac:dyDescent="0.25">
      <c r="A58" s="19" t="s">
        <v>85</v>
      </c>
      <c r="B58" s="16"/>
    </row>
    <row r="59" spans="1:5" x14ac:dyDescent="0.25">
      <c r="A59" s="2" t="s">
        <v>33</v>
      </c>
      <c r="B59" s="16">
        <v>195676.56</v>
      </c>
    </row>
    <row r="60" spans="1:5" x14ac:dyDescent="0.25">
      <c r="A60" s="2" t="s">
        <v>42</v>
      </c>
      <c r="B60" s="16">
        <f>350*3</f>
        <v>1050</v>
      </c>
    </row>
    <row r="61" spans="1:5" x14ac:dyDescent="0.25">
      <c r="A61" s="2" t="s">
        <v>40</v>
      </c>
      <c r="B61" s="16">
        <f>3*330</f>
        <v>990</v>
      </c>
    </row>
    <row r="62" spans="1:5" x14ac:dyDescent="0.25">
      <c r="A62" s="2" t="s">
        <v>43</v>
      </c>
      <c r="B62" s="16">
        <f>200*3</f>
        <v>600</v>
      </c>
    </row>
    <row r="63" spans="1:5" ht="30" x14ac:dyDescent="0.25">
      <c r="A63" s="31" t="s">
        <v>34</v>
      </c>
      <c r="B63" s="16">
        <f>E42</f>
        <v>238351.734</v>
      </c>
    </row>
    <row r="64" spans="1:5" x14ac:dyDescent="0.25">
      <c r="A64" s="17" t="s">
        <v>35</v>
      </c>
      <c r="B64" s="22">
        <f>B57+B59+B60+B61+B62-B63</f>
        <v>-19684.127999999968</v>
      </c>
    </row>
  </sheetData>
  <mergeCells count="28">
    <mergeCell ref="A53:D53"/>
    <mergeCell ref="B54:D54"/>
    <mergeCell ref="A45:E45"/>
    <mergeCell ref="A46:E46"/>
    <mergeCell ref="A47:E47"/>
    <mergeCell ref="A48:E48"/>
    <mergeCell ref="A49:E49"/>
    <mergeCell ref="A17:E17"/>
    <mergeCell ref="A18:E18"/>
    <mergeCell ref="A19:E19"/>
    <mergeCell ref="A50:D50"/>
    <mergeCell ref="B51:D51"/>
    <mergeCell ref="A8:E8"/>
    <mergeCell ref="A44:E44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0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86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27"/>
      <c r="E4" s="28" t="s">
        <v>87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1" t="s">
        <v>55</v>
      </c>
      <c r="B9" s="51"/>
      <c r="C9" s="51"/>
      <c r="D9" s="51"/>
      <c r="E9" s="51"/>
    </row>
    <row r="10" spans="1:5" ht="21" customHeight="1" x14ac:dyDescent="0.25">
      <c r="A10" s="65" t="s">
        <v>14</v>
      </c>
      <c r="B10" s="66"/>
      <c r="C10" s="66"/>
      <c r="D10" s="66"/>
      <c r="E10" s="66"/>
    </row>
    <row r="11" spans="1:5" ht="28.5" customHeight="1" x14ac:dyDescent="0.25">
      <c r="A11" s="51" t="s">
        <v>54</v>
      </c>
      <c r="B11" s="51"/>
      <c r="C11" s="51"/>
      <c r="D11" s="51"/>
      <c r="E11" s="51"/>
    </row>
    <row r="12" spans="1:5" ht="12.75" customHeight="1" x14ac:dyDescent="0.25">
      <c r="A12" s="56" t="s">
        <v>15</v>
      </c>
      <c r="B12" s="57"/>
      <c r="C12" s="57"/>
      <c r="D12" s="57"/>
      <c r="E12" s="57"/>
    </row>
    <row r="13" spans="1:5" ht="15.75" customHeight="1" x14ac:dyDescent="0.25">
      <c r="A13" s="51" t="s">
        <v>22</v>
      </c>
      <c r="B13" s="51"/>
      <c r="C13" s="51"/>
      <c r="D13" s="51"/>
      <c r="E13" s="51"/>
    </row>
    <row r="14" spans="1:5" ht="18" customHeight="1" x14ac:dyDescent="0.25">
      <c r="A14" s="56" t="s">
        <v>2</v>
      </c>
      <c r="B14" s="57"/>
      <c r="C14" s="57"/>
      <c r="D14" s="57"/>
      <c r="E14" s="57"/>
    </row>
    <row r="15" spans="1:5" ht="18" customHeight="1" x14ac:dyDescent="0.25">
      <c r="A15" s="51" t="s">
        <v>51</v>
      </c>
      <c r="B15" s="51"/>
      <c r="C15" s="51"/>
      <c r="D15" s="51"/>
      <c r="E15" s="51"/>
    </row>
    <row r="16" spans="1:5" x14ac:dyDescent="0.25">
      <c r="A16" s="56" t="s">
        <v>16</v>
      </c>
      <c r="B16" s="57"/>
      <c r="C16" s="57"/>
      <c r="D16" s="57"/>
      <c r="E16" s="57"/>
    </row>
    <row r="17" spans="1:7" ht="32.25" customHeight="1" x14ac:dyDescent="0.25">
      <c r="A17" s="51" t="s">
        <v>17</v>
      </c>
      <c r="B17" s="51"/>
      <c r="C17" s="51"/>
      <c r="D17" s="51"/>
      <c r="E17" s="51"/>
    </row>
    <row r="18" spans="1:7" ht="62.25" customHeight="1" x14ac:dyDescent="0.25">
      <c r="A18" s="51" t="s">
        <v>25</v>
      </c>
      <c r="B18" s="51"/>
      <c r="C18" s="51"/>
      <c r="D18" s="51"/>
      <c r="E18" s="51"/>
    </row>
    <row r="19" spans="1:7" ht="31.5" customHeight="1" x14ac:dyDescent="0.25">
      <c r="A19" s="58" t="s">
        <v>26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2">
        <v>2735.3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17.48</v>
      </c>
      <c r="E22" s="8">
        <f>D22*F20*G20</f>
        <v>143439.13200000001</v>
      </c>
      <c r="G22" s="18"/>
    </row>
    <row r="23" spans="1:7" x14ac:dyDescent="0.25">
      <c r="A23" s="7" t="s">
        <v>41</v>
      </c>
      <c r="B23" s="9" t="s">
        <v>88</v>
      </c>
      <c r="C23" s="3" t="s">
        <v>30</v>
      </c>
      <c r="D23" s="3"/>
      <c r="E23" s="8">
        <v>1057.8800000000001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6.51</v>
      </c>
      <c r="E24" s="8">
        <f>D24*F20*G20</f>
        <v>53420.409</v>
      </c>
      <c r="G24" s="18"/>
    </row>
    <row r="25" spans="1:7" x14ac:dyDescent="0.25">
      <c r="A25" s="7" t="s">
        <v>46</v>
      </c>
      <c r="B25" s="9" t="s">
        <v>88</v>
      </c>
      <c r="C25" s="3" t="s">
        <v>30</v>
      </c>
      <c r="D25" s="3"/>
      <c r="E25" s="8">
        <v>6418.86</v>
      </c>
      <c r="G25" s="18"/>
    </row>
    <row r="26" spans="1:7" x14ac:dyDescent="0.25">
      <c r="A26" s="7" t="s">
        <v>45</v>
      </c>
      <c r="B26" s="9" t="s">
        <v>88</v>
      </c>
      <c r="C26" s="3" t="s">
        <v>30</v>
      </c>
      <c r="D26" s="3"/>
      <c r="E26" s="8">
        <v>0</v>
      </c>
      <c r="G26" s="18"/>
    </row>
    <row r="27" spans="1:7" x14ac:dyDescent="0.25">
      <c r="A27" s="7" t="s">
        <v>48</v>
      </c>
      <c r="B27" s="9" t="s">
        <v>88</v>
      </c>
      <c r="C27" s="3" t="s">
        <v>30</v>
      </c>
      <c r="D27" s="3"/>
      <c r="E27" s="8">
        <v>3800.75</v>
      </c>
      <c r="G27" s="18"/>
    </row>
    <row r="28" spans="1:7" x14ac:dyDescent="0.25">
      <c r="A28" s="7" t="s">
        <v>47</v>
      </c>
      <c r="B28" s="9" t="s">
        <v>88</v>
      </c>
      <c r="C28" s="3" t="s">
        <v>30</v>
      </c>
      <c r="D28" s="3"/>
      <c r="E28" s="8">
        <v>844.22</v>
      </c>
      <c r="G28" s="18"/>
    </row>
    <row r="29" spans="1:7" x14ac:dyDescent="0.25">
      <c r="A29" s="7" t="s">
        <v>28</v>
      </c>
      <c r="B29" s="9" t="s">
        <v>88</v>
      </c>
      <c r="C29" s="3" t="s">
        <v>30</v>
      </c>
      <c r="D29" s="3"/>
      <c r="E29" s="8">
        <v>4518.29</v>
      </c>
      <c r="G29" s="18"/>
    </row>
    <row r="30" spans="1:7" x14ac:dyDescent="0.25">
      <c r="A30" s="7" t="s">
        <v>96</v>
      </c>
      <c r="B30" s="9" t="s">
        <v>88</v>
      </c>
      <c r="C30" s="3" t="s">
        <v>30</v>
      </c>
      <c r="D30" s="3"/>
      <c r="E30" s="8">
        <v>1020</v>
      </c>
      <c r="G30" s="18"/>
    </row>
    <row r="31" spans="1:7" x14ac:dyDescent="0.25">
      <c r="A31" s="47" t="s">
        <v>90</v>
      </c>
      <c r="B31" s="41" t="s">
        <v>91</v>
      </c>
      <c r="C31" s="42" t="s">
        <v>50</v>
      </c>
      <c r="D31" s="42">
        <v>4</v>
      </c>
      <c r="E31" s="43">
        <f>D31*286.24</f>
        <v>1144.96</v>
      </c>
      <c r="G31" s="18"/>
    </row>
    <row r="32" spans="1:7" s="36" customFormat="1" x14ac:dyDescent="0.25">
      <c r="A32" s="40" t="s">
        <v>95</v>
      </c>
      <c r="B32" s="33" t="s">
        <v>91</v>
      </c>
      <c r="C32" s="34" t="s">
        <v>50</v>
      </c>
      <c r="D32" s="34">
        <v>12</v>
      </c>
      <c r="E32" s="43">
        <f>D32*286.24</f>
        <v>3434.88</v>
      </c>
    </row>
    <row r="33" spans="1:8" x14ac:dyDescent="0.25">
      <c r="A33" s="7"/>
      <c r="B33" s="9"/>
      <c r="C33" s="3"/>
      <c r="D33" s="3"/>
      <c r="E33" s="35"/>
      <c r="G33" s="18"/>
    </row>
    <row r="34" spans="1:8" s="14" customFormat="1" ht="14.25" x14ac:dyDescent="0.2">
      <c r="A34" s="10" t="s">
        <v>27</v>
      </c>
      <c r="B34" s="11"/>
      <c r="C34" s="12"/>
      <c r="D34" s="12"/>
      <c r="E34" s="13">
        <f>SUM(E22:E33)</f>
        <v>219099.38100000002</v>
      </c>
    </row>
    <row r="35" spans="1:8" ht="10.5" customHeight="1" x14ac:dyDescent="0.25"/>
    <row r="36" spans="1:8" ht="32.25" customHeight="1" x14ac:dyDescent="0.25">
      <c r="A36" s="59" t="s">
        <v>92</v>
      </c>
      <c r="B36" s="59"/>
      <c r="C36" s="59"/>
      <c r="D36" s="59"/>
      <c r="E36" s="59"/>
    </row>
    <row r="37" spans="1:8" ht="30" customHeight="1" x14ac:dyDescent="0.25">
      <c r="A37" s="51" t="s">
        <v>21</v>
      </c>
      <c r="B37" s="51"/>
      <c r="C37" s="51"/>
      <c r="D37" s="51"/>
      <c r="E37" s="51"/>
    </row>
    <row r="38" spans="1:8" ht="15.75" customHeight="1" x14ac:dyDescent="0.25">
      <c r="A38" s="51" t="s">
        <v>20</v>
      </c>
      <c r="B38" s="51"/>
      <c r="C38" s="51"/>
      <c r="D38" s="51"/>
      <c r="E38" s="51"/>
      <c r="F38" s="14"/>
      <c r="G38" s="14"/>
      <c r="H38" s="15"/>
    </row>
    <row r="39" spans="1:8" ht="31.5" customHeight="1" x14ac:dyDescent="0.25">
      <c r="A39" s="51" t="s">
        <v>31</v>
      </c>
      <c r="B39" s="51"/>
      <c r="C39" s="51"/>
      <c r="D39" s="51"/>
      <c r="E39" s="51"/>
    </row>
    <row r="40" spans="1:8" x14ac:dyDescent="0.25">
      <c r="A40" s="55" t="s">
        <v>5</v>
      </c>
      <c r="B40" s="55"/>
      <c r="C40" s="55"/>
      <c r="D40" s="55"/>
      <c r="E40" s="55"/>
    </row>
    <row r="41" spans="1:8" x14ac:dyDescent="0.25">
      <c r="A41" s="51" t="s">
        <v>18</v>
      </c>
      <c r="B41" s="51"/>
      <c r="C41" s="51"/>
      <c r="D41" s="51"/>
      <c r="E41" s="51"/>
    </row>
    <row r="42" spans="1:8" ht="15" customHeight="1" x14ac:dyDescent="0.25">
      <c r="A42" s="52" t="s">
        <v>52</v>
      </c>
      <c r="B42" s="52"/>
      <c r="C42" s="52"/>
      <c r="D42" s="52"/>
      <c r="E42" s="5"/>
    </row>
    <row r="43" spans="1:8" ht="11.25" customHeight="1" x14ac:dyDescent="0.25">
      <c r="B43" s="53" t="s">
        <v>19</v>
      </c>
      <c r="C43" s="53"/>
      <c r="D43" s="53"/>
      <c r="E43" s="6" t="s">
        <v>6</v>
      </c>
    </row>
    <row r="44" spans="1:8" x14ac:dyDescent="0.25">
      <c r="A44" s="37"/>
      <c r="B44" s="37"/>
      <c r="C44" s="37"/>
      <c r="D44" s="37"/>
      <c r="E44" s="37"/>
    </row>
    <row r="45" spans="1:8" ht="15" customHeight="1" x14ac:dyDescent="0.25">
      <c r="A45" s="54" t="s">
        <v>53</v>
      </c>
      <c r="B45" s="54"/>
      <c r="C45" s="54"/>
      <c r="D45" s="54"/>
      <c r="E45" s="5"/>
    </row>
    <row r="46" spans="1:8" ht="11.25" customHeight="1" x14ac:dyDescent="0.25">
      <c r="B46" s="53" t="s">
        <v>19</v>
      </c>
      <c r="C46" s="53"/>
      <c r="D46" s="53"/>
      <c r="E46" s="6" t="s">
        <v>6</v>
      </c>
    </row>
    <row r="47" spans="1:8" x14ac:dyDescent="0.25">
      <c r="A47" s="46" t="s">
        <v>89</v>
      </c>
    </row>
    <row r="48" spans="1:8" x14ac:dyDescent="0.25">
      <c r="A48" s="14" t="s">
        <v>32</v>
      </c>
    </row>
    <row r="49" spans="1:2" x14ac:dyDescent="0.25">
      <c r="A49" s="2" t="s">
        <v>36</v>
      </c>
      <c r="B49" s="23">
        <f>'2кв'!B64</f>
        <v>-19684.127999999968</v>
      </c>
    </row>
    <row r="50" spans="1:2" x14ac:dyDescent="0.25">
      <c r="A50" s="2" t="s">
        <v>93</v>
      </c>
      <c r="B50" s="16"/>
    </row>
    <row r="51" spans="1:2" x14ac:dyDescent="0.25">
      <c r="A51" s="2" t="s">
        <v>94</v>
      </c>
      <c r="B51" s="16">
        <v>216921.62</v>
      </c>
    </row>
    <row r="52" spans="1:2" x14ac:dyDescent="0.25">
      <c r="A52" s="2" t="s">
        <v>42</v>
      </c>
      <c r="B52" s="16">
        <f>350*2</f>
        <v>700</v>
      </c>
    </row>
    <row r="53" spans="1:2" x14ac:dyDescent="0.25">
      <c r="A53" s="2" t="s">
        <v>40</v>
      </c>
      <c r="B53" s="16">
        <f>2*330</f>
        <v>660</v>
      </c>
    </row>
    <row r="54" spans="1:2" ht="30" x14ac:dyDescent="0.25">
      <c r="A54" s="39" t="s">
        <v>34</v>
      </c>
      <c r="B54" s="16">
        <f>E34</f>
        <v>219099.38100000002</v>
      </c>
    </row>
    <row r="55" spans="1:2" x14ac:dyDescent="0.25">
      <c r="A55" s="17" t="s">
        <v>35</v>
      </c>
      <c r="B55" s="22">
        <f>B49+B51+B52+B53-B54</f>
        <v>-20501.888999999996</v>
      </c>
    </row>
  </sheetData>
  <mergeCells count="28">
    <mergeCell ref="A42:D42"/>
    <mergeCell ref="B43:D43"/>
    <mergeCell ref="A45:D45"/>
    <mergeCell ref="B46:D46"/>
    <mergeCell ref="A36:E36"/>
    <mergeCell ref="A37:E37"/>
    <mergeCell ref="A38:E38"/>
    <mergeCell ref="A39:E39"/>
    <mergeCell ref="A40:E40"/>
    <mergeCell ref="A41:E41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43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0.7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97</v>
      </c>
      <c r="B3" s="63"/>
      <c r="C3" s="63"/>
      <c r="D3" s="63"/>
      <c r="E3" s="63"/>
    </row>
    <row r="4" spans="1:5" s="1" customFormat="1" ht="15.75" x14ac:dyDescent="0.25">
      <c r="A4" s="21" t="s">
        <v>13</v>
      </c>
      <c r="B4" s="4"/>
      <c r="C4" s="4"/>
      <c r="D4" s="27"/>
      <c r="E4" s="28" t="s">
        <v>98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64" t="s">
        <v>24</v>
      </c>
      <c r="B7" s="64"/>
      <c r="C7" s="64"/>
      <c r="D7" s="64"/>
      <c r="E7" s="64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1" t="s">
        <v>55</v>
      </c>
      <c r="B9" s="51"/>
      <c r="C9" s="51"/>
      <c r="D9" s="51"/>
      <c r="E9" s="51"/>
    </row>
    <row r="10" spans="1:5" ht="21" customHeight="1" x14ac:dyDescent="0.25">
      <c r="A10" s="65" t="s">
        <v>14</v>
      </c>
      <c r="B10" s="66"/>
      <c r="C10" s="66"/>
      <c r="D10" s="66"/>
      <c r="E10" s="66"/>
    </row>
    <row r="11" spans="1:5" ht="28.5" customHeight="1" x14ac:dyDescent="0.25">
      <c r="A11" s="51" t="s">
        <v>54</v>
      </c>
      <c r="B11" s="51"/>
      <c r="C11" s="51"/>
      <c r="D11" s="51"/>
      <c r="E11" s="51"/>
    </row>
    <row r="12" spans="1:5" ht="12.75" customHeight="1" x14ac:dyDescent="0.25">
      <c r="A12" s="56" t="s">
        <v>15</v>
      </c>
      <c r="B12" s="57"/>
      <c r="C12" s="57"/>
      <c r="D12" s="57"/>
      <c r="E12" s="57"/>
    </row>
    <row r="13" spans="1:5" ht="15.75" customHeight="1" x14ac:dyDescent="0.25">
      <c r="A13" s="51" t="s">
        <v>22</v>
      </c>
      <c r="B13" s="51"/>
      <c r="C13" s="51"/>
      <c r="D13" s="51"/>
      <c r="E13" s="51"/>
    </row>
    <row r="14" spans="1:5" ht="18" customHeight="1" x14ac:dyDescent="0.25">
      <c r="A14" s="56" t="s">
        <v>2</v>
      </c>
      <c r="B14" s="57"/>
      <c r="C14" s="57"/>
      <c r="D14" s="57"/>
      <c r="E14" s="57"/>
    </row>
    <row r="15" spans="1:5" ht="18" customHeight="1" x14ac:dyDescent="0.25">
      <c r="A15" s="51" t="s">
        <v>51</v>
      </c>
      <c r="B15" s="51"/>
      <c r="C15" s="51"/>
      <c r="D15" s="51"/>
      <c r="E15" s="51"/>
    </row>
    <row r="16" spans="1:5" x14ac:dyDescent="0.25">
      <c r="A16" s="56" t="s">
        <v>16</v>
      </c>
      <c r="B16" s="57"/>
      <c r="C16" s="57"/>
      <c r="D16" s="57"/>
      <c r="E16" s="57"/>
    </row>
    <row r="17" spans="1:7" ht="32.25" customHeight="1" x14ac:dyDescent="0.25">
      <c r="A17" s="51" t="s">
        <v>17</v>
      </c>
      <c r="B17" s="51"/>
      <c r="C17" s="51"/>
      <c r="D17" s="51"/>
      <c r="E17" s="51"/>
    </row>
    <row r="18" spans="1:7" ht="62.25" customHeight="1" x14ac:dyDescent="0.25">
      <c r="A18" s="51" t="s">
        <v>25</v>
      </c>
      <c r="B18" s="51"/>
      <c r="C18" s="51"/>
      <c r="D18" s="51"/>
      <c r="E18" s="51"/>
    </row>
    <row r="19" spans="1:7" ht="31.5" customHeight="1" x14ac:dyDescent="0.25">
      <c r="A19" s="58" t="s">
        <v>26</v>
      </c>
      <c r="B19" s="58"/>
      <c r="C19" s="58"/>
      <c r="D19" s="58"/>
      <c r="E19" s="58"/>
    </row>
    <row r="20" spans="1:7" x14ac:dyDescent="0.25">
      <c r="A20" s="58"/>
      <c r="B20" s="58"/>
      <c r="C20" s="58"/>
      <c r="D20" s="58"/>
      <c r="E20" s="58"/>
      <c r="F20" s="2">
        <v>2735.3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17.48</v>
      </c>
      <c r="E22" s="8">
        <f>D22*F20*G20</f>
        <v>143439.13200000001</v>
      </c>
      <c r="G22" s="18"/>
    </row>
    <row r="23" spans="1:7" x14ac:dyDescent="0.25">
      <c r="A23" s="7" t="s">
        <v>41</v>
      </c>
      <c r="B23" s="9" t="s">
        <v>99</v>
      </c>
      <c r="C23" s="3" t="s">
        <v>30</v>
      </c>
      <c r="D23" s="3"/>
      <c r="E23" s="8">
        <v>0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6.51</v>
      </c>
      <c r="E24" s="8">
        <f>D24*F20*G20</f>
        <v>53420.409</v>
      </c>
      <c r="G24" s="18"/>
    </row>
    <row r="25" spans="1:7" x14ac:dyDescent="0.25">
      <c r="A25" s="7" t="s">
        <v>46</v>
      </c>
      <c r="B25" s="9" t="s">
        <v>99</v>
      </c>
      <c r="C25" s="3" t="s">
        <v>30</v>
      </c>
      <c r="D25" s="3"/>
      <c r="E25" s="8">
        <v>8073.64</v>
      </c>
      <c r="G25" s="18"/>
    </row>
    <row r="26" spans="1:7" x14ac:dyDescent="0.25">
      <c r="A26" s="7" t="s">
        <v>45</v>
      </c>
      <c r="B26" s="9" t="s">
        <v>99</v>
      </c>
      <c r="C26" s="3" t="s">
        <v>30</v>
      </c>
      <c r="D26" s="3"/>
      <c r="E26" s="8">
        <v>0</v>
      </c>
      <c r="G26" s="18"/>
    </row>
    <row r="27" spans="1:7" x14ac:dyDescent="0.25">
      <c r="A27" s="67" t="s">
        <v>48</v>
      </c>
      <c r="B27" s="68" t="s">
        <v>99</v>
      </c>
      <c r="C27" s="69" t="s">
        <v>30</v>
      </c>
      <c r="D27" s="69"/>
      <c r="E27" s="70">
        <v>0</v>
      </c>
      <c r="G27" s="18"/>
    </row>
    <row r="28" spans="1:7" x14ac:dyDescent="0.25">
      <c r="A28" s="7" t="s">
        <v>47</v>
      </c>
      <c r="B28" s="9" t="s">
        <v>99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99</v>
      </c>
      <c r="C29" s="3" t="s">
        <v>30</v>
      </c>
      <c r="D29" s="3"/>
      <c r="E29" s="8">
        <f>8463.83+619.39</f>
        <v>9083.2199999999993</v>
      </c>
      <c r="G29" s="18"/>
    </row>
    <row r="30" spans="1:7" ht="30" x14ac:dyDescent="0.25">
      <c r="A30" s="45" t="s">
        <v>103</v>
      </c>
      <c r="B30" s="9" t="s">
        <v>104</v>
      </c>
      <c r="C30" s="3" t="s">
        <v>30</v>
      </c>
      <c r="D30" s="3"/>
      <c r="E30" s="8">
        <v>1158.5999999999999</v>
      </c>
      <c r="G30" s="18"/>
    </row>
    <row r="31" spans="1:7" x14ac:dyDescent="0.25">
      <c r="A31" s="45" t="s">
        <v>107</v>
      </c>
      <c r="B31" s="9" t="s">
        <v>104</v>
      </c>
      <c r="C31" s="3" t="s">
        <v>30</v>
      </c>
      <c r="D31" s="3">
        <v>24</v>
      </c>
      <c r="E31" s="8">
        <f>D31*286.24</f>
        <v>6869.76</v>
      </c>
      <c r="G31" s="18"/>
    </row>
    <row r="32" spans="1:7" x14ac:dyDescent="0.25">
      <c r="A32" s="45" t="s">
        <v>100</v>
      </c>
      <c r="B32" s="9" t="s">
        <v>105</v>
      </c>
      <c r="C32" s="3" t="s">
        <v>50</v>
      </c>
      <c r="D32" s="3">
        <v>4</v>
      </c>
      <c r="E32" s="8">
        <f>D32*286.24</f>
        <v>1144.96</v>
      </c>
      <c r="G32" s="18"/>
    </row>
    <row r="33" spans="1:8" ht="30" x14ac:dyDescent="0.25">
      <c r="A33" s="45" t="s">
        <v>101</v>
      </c>
      <c r="B33" s="9" t="s">
        <v>105</v>
      </c>
      <c r="C33" s="3" t="s">
        <v>50</v>
      </c>
      <c r="D33" s="3">
        <v>1.5</v>
      </c>
      <c r="E33" s="8">
        <f t="shared" ref="E33:E34" si="0">D33*286.24</f>
        <v>429.36</v>
      </c>
      <c r="G33" s="18"/>
    </row>
    <row r="34" spans="1:8" s="36" customFormat="1" ht="30" x14ac:dyDescent="0.25">
      <c r="A34" s="45" t="s">
        <v>102</v>
      </c>
      <c r="B34" s="71" t="s">
        <v>106</v>
      </c>
      <c r="C34" s="72" t="s">
        <v>50</v>
      </c>
      <c r="D34" s="72">
        <v>12</v>
      </c>
      <c r="E34" s="8">
        <f t="shared" si="0"/>
        <v>3434.88</v>
      </c>
    </row>
    <row r="35" spans="1:8" x14ac:dyDescent="0.25">
      <c r="A35" s="7"/>
      <c r="B35" s="9"/>
      <c r="C35" s="3"/>
      <c r="D35" s="3"/>
      <c r="E35" s="73"/>
      <c r="G35" s="18"/>
    </row>
    <row r="36" spans="1:8" s="14" customFormat="1" ht="14.25" x14ac:dyDescent="0.2">
      <c r="A36" s="10" t="s">
        <v>27</v>
      </c>
      <c r="B36" s="11"/>
      <c r="C36" s="12"/>
      <c r="D36" s="12">
        <f>SUM(D31:D35)</f>
        <v>41.5</v>
      </c>
      <c r="E36" s="13">
        <f>SUM(E22:E35)</f>
        <v>227053.96100000004</v>
      </c>
    </row>
    <row r="37" spans="1:8" ht="10.5" customHeight="1" x14ac:dyDescent="0.25"/>
    <row r="38" spans="1:8" ht="32.25" customHeight="1" x14ac:dyDescent="0.25">
      <c r="A38" s="59" t="s">
        <v>108</v>
      </c>
      <c r="B38" s="59"/>
      <c r="C38" s="59"/>
      <c r="D38" s="59"/>
      <c r="E38" s="59"/>
    </row>
    <row r="39" spans="1:8" ht="30" customHeight="1" x14ac:dyDescent="0.25">
      <c r="A39" s="51" t="s">
        <v>21</v>
      </c>
      <c r="B39" s="51"/>
      <c r="C39" s="51"/>
      <c r="D39" s="51"/>
      <c r="E39" s="51"/>
    </row>
    <row r="40" spans="1:8" ht="15.75" customHeight="1" x14ac:dyDescent="0.25">
      <c r="A40" s="51" t="s">
        <v>20</v>
      </c>
      <c r="B40" s="51"/>
      <c r="C40" s="51"/>
      <c r="D40" s="51"/>
      <c r="E40" s="51"/>
      <c r="F40" s="14"/>
      <c r="G40" s="14"/>
      <c r="H40" s="15"/>
    </row>
    <row r="41" spans="1:8" ht="31.5" customHeight="1" x14ac:dyDescent="0.25">
      <c r="A41" s="51" t="s">
        <v>31</v>
      </c>
      <c r="B41" s="51"/>
      <c r="C41" s="51"/>
      <c r="D41" s="51"/>
      <c r="E41" s="51"/>
    </row>
    <row r="42" spans="1:8" x14ac:dyDescent="0.25">
      <c r="A42" s="55" t="s">
        <v>5</v>
      </c>
      <c r="B42" s="55"/>
      <c r="C42" s="55"/>
      <c r="D42" s="55"/>
      <c r="E42" s="55"/>
    </row>
    <row r="43" spans="1:8" x14ac:dyDescent="0.25">
      <c r="A43" s="51" t="s">
        <v>18</v>
      </c>
      <c r="B43" s="51"/>
      <c r="C43" s="51"/>
      <c r="D43" s="51"/>
      <c r="E43" s="51"/>
    </row>
    <row r="44" spans="1:8" ht="15" customHeight="1" x14ac:dyDescent="0.25">
      <c r="A44" s="52" t="s">
        <v>52</v>
      </c>
      <c r="B44" s="52"/>
      <c r="C44" s="52"/>
      <c r="D44" s="52"/>
      <c r="E44" s="5"/>
    </row>
    <row r="45" spans="1:8" ht="11.25" customHeight="1" x14ac:dyDescent="0.25">
      <c r="B45" s="53" t="s">
        <v>19</v>
      </c>
      <c r="C45" s="53"/>
      <c r="D45" s="53"/>
      <c r="E45" s="6" t="s">
        <v>6</v>
      </c>
    </row>
    <row r="46" spans="1:8" x14ac:dyDescent="0.25">
      <c r="A46" s="48"/>
      <c r="B46" s="48"/>
      <c r="C46" s="48"/>
      <c r="D46" s="48"/>
      <c r="E46" s="48"/>
    </row>
    <row r="47" spans="1:8" ht="15" customHeight="1" x14ac:dyDescent="0.25">
      <c r="A47" s="54" t="s">
        <v>53</v>
      </c>
      <c r="B47" s="54"/>
      <c r="C47" s="54"/>
      <c r="D47" s="54"/>
      <c r="E47" s="5"/>
    </row>
    <row r="48" spans="1:8" ht="11.25" customHeight="1" x14ac:dyDescent="0.25">
      <c r="B48" s="53" t="s">
        <v>19</v>
      </c>
      <c r="C48" s="53"/>
      <c r="D48" s="53"/>
      <c r="E48" s="6" t="s">
        <v>6</v>
      </c>
    </row>
    <row r="49" spans="1:2" x14ac:dyDescent="0.25">
      <c r="A49" s="46" t="s">
        <v>89</v>
      </c>
    </row>
    <row r="50" spans="1:2" x14ac:dyDescent="0.25">
      <c r="A50" s="14" t="s">
        <v>32</v>
      </c>
    </row>
    <row r="51" spans="1:2" x14ac:dyDescent="0.25">
      <c r="A51" s="2" t="s">
        <v>36</v>
      </c>
      <c r="B51" s="23">
        <f>'3кв'!B55</f>
        <v>-20501.888999999996</v>
      </c>
    </row>
    <row r="52" spans="1:2" x14ac:dyDescent="0.25">
      <c r="A52" s="2" t="s">
        <v>109</v>
      </c>
      <c r="B52" s="16"/>
    </row>
    <row r="53" spans="1:2" x14ac:dyDescent="0.25">
      <c r="A53" s="2" t="s">
        <v>94</v>
      </c>
      <c r="B53" s="16">
        <v>226192.83</v>
      </c>
    </row>
    <row r="54" spans="1:2" x14ac:dyDescent="0.25">
      <c r="B54" s="16"/>
    </row>
    <row r="55" spans="1:2" x14ac:dyDescent="0.25">
      <c r="B55" s="16"/>
    </row>
    <row r="56" spans="1:2" ht="30" x14ac:dyDescent="0.25">
      <c r="A56" s="50" t="s">
        <v>34</v>
      </c>
      <c r="B56" s="16">
        <f>E36</f>
        <v>227053.96100000004</v>
      </c>
    </row>
    <row r="57" spans="1:2" x14ac:dyDescent="0.25">
      <c r="A57" s="17" t="s">
        <v>35</v>
      </c>
      <c r="B57" s="22">
        <f>B51+B53+B54+B55-B56</f>
        <v>-21363.020000000048</v>
      </c>
    </row>
  </sheetData>
  <mergeCells count="28">
    <mergeCell ref="A44:D44"/>
    <mergeCell ref="B45:D45"/>
    <mergeCell ref="A47:D47"/>
    <mergeCell ref="B48:D48"/>
    <mergeCell ref="A38:E38"/>
    <mergeCell ref="A39:E39"/>
    <mergeCell ref="A40:E40"/>
    <mergeCell ref="A41:E41"/>
    <mergeCell ref="A42:E42"/>
    <mergeCell ref="A43:E4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21" zoomScaleSheetLayoutView="100" workbookViewId="0">
      <selection activeCell="C37" sqref="C37"/>
    </sheetView>
  </sheetViews>
  <sheetFormatPr defaultRowHeight="15.75" x14ac:dyDescent="0.25"/>
  <cols>
    <col min="1" max="1" width="10.5703125" style="76" customWidth="1"/>
    <col min="2" max="2" width="63.28515625" style="76" customWidth="1"/>
    <col min="3" max="3" width="16.140625" style="76" customWidth="1"/>
    <col min="4" max="4" width="11.85546875" style="76" customWidth="1"/>
    <col min="5" max="5" width="14.7109375" style="76" customWidth="1"/>
    <col min="6" max="6" width="12.42578125" style="76" customWidth="1"/>
    <col min="7" max="7" width="12" style="76" customWidth="1"/>
    <col min="8" max="8" width="13.5703125" style="76" customWidth="1"/>
    <col min="9" max="16384" width="9.140625" style="76"/>
  </cols>
  <sheetData>
    <row r="1" spans="1:4" x14ac:dyDescent="0.25">
      <c r="A1" s="74" t="s">
        <v>110</v>
      </c>
      <c r="B1" s="74"/>
      <c r="C1" s="74"/>
      <c r="D1" s="75"/>
    </row>
    <row r="2" spans="1:4" x14ac:dyDescent="0.25">
      <c r="A2" s="77" t="s">
        <v>111</v>
      </c>
      <c r="B2" s="77"/>
      <c r="C2" s="77"/>
      <c r="D2" s="78"/>
    </row>
    <row r="3" spans="1:4" x14ac:dyDescent="0.25">
      <c r="A3" s="77" t="s">
        <v>112</v>
      </c>
      <c r="B3" s="77"/>
      <c r="C3" s="77"/>
      <c r="D3" s="78"/>
    </row>
    <row r="4" spans="1:4" x14ac:dyDescent="0.25">
      <c r="A4" s="74" t="s">
        <v>134</v>
      </c>
      <c r="B4" s="74"/>
      <c r="C4" s="74"/>
      <c r="D4" s="75"/>
    </row>
    <row r="5" spans="1:4" x14ac:dyDescent="0.25">
      <c r="A5" s="79"/>
      <c r="B5" s="79"/>
      <c r="C5" s="79"/>
      <c r="D5" s="1"/>
    </row>
    <row r="6" spans="1:4" x14ac:dyDescent="0.25">
      <c r="A6" s="78"/>
      <c r="B6" s="80" t="s">
        <v>113</v>
      </c>
      <c r="C6" s="81">
        <f>'1кв'!B50</f>
        <v>53497.61</v>
      </c>
      <c r="D6" s="82"/>
    </row>
    <row r="7" spans="1:4" x14ac:dyDescent="0.25">
      <c r="A7" s="83" t="s">
        <v>114</v>
      </c>
      <c r="B7" s="80" t="s">
        <v>138</v>
      </c>
      <c r="C7" s="81"/>
      <c r="D7" s="82"/>
    </row>
    <row r="8" spans="1:4" x14ac:dyDescent="0.25">
      <c r="A8" s="78"/>
      <c r="B8" s="84" t="s">
        <v>115</v>
      </c>
      <c r="C8" s="81"/>
      <c r="D8" s="82"/>
    </row>
    <row r="9" spans="1:4" x14ac:dyDescent="0.25">
      <c r="A9" s="78"/>
      <c r="B9" s="85" t="s">
        <v>139</v>
      </c>
      <c r="C9" s="81"/>
      <c r="D9" s="82"/>
    </row>
    <row r="10" spans="1:4" x14ac:dyDescent="0.25">
      <c r="A10" s="78"/>
      <c r="B10" s="85" t="s">
        <v>142</v>
      </c>
      <c r="C10" s="81"/>
      <c r="D10" s="82"/>
    </row>
    <row r="11" spans="1:4" x14ac:dyDescent="0.25">
      <c r="A11" s="78"/>
      <c r="B11" s="85" t="s">
        <v>140</v>
      </c>
      <c r="C11" s="81"/>
      <c r="D11" s="82"/>
    </row>
    <row r="12" spans="1:4" x14ac:dyDescent="0.25">
      <c r="A12" s="78"/>
      <c r="B12" s="85" t="s">
        <v>141</v>
      </c>
      <c r="C12" s="81"/>
      <c r="D12" s="82"/>
    </row>
    <row r="13" spans="1:4" x14ac:dyDescent="0.25">
      <c r="B13" s="86" t="s">
        <v>116</v>
      </c>
      <c r="C13" s="87">
        <f>'1кв'!B52+'2кв'!B59+'3кв'!B51+'4кв'!B53</f>
        <v>837690.65999999992</v>
      </c>
      <c r="D13" s="88"/>
    </row>
    <row r="14" spans="1:4" ht="31.5" x14ac:dyDescent="0.25">
      <c r="B14" s="85" t="s">
        <v>136</v>
      </c>
      <c r="C14" s="87">
        <f>'1кв'!B53+'2кв'!B60+'3кв'!B52+'4кв'!B54</f>
        <v>2800</v>
      </c>
      <c r="D14" s="88"/>
    </row>
    <row r="15" spans="1:4" x14ac:dyDescent="0.25">
      <c r="B15" s="85" t="s">
        <v>135</v>
      </c>
      <c r="C15" s="87">
        <f>'1кв'!B54+'2кв'!B61+'3кв'!B53+'4кв'!B55</f>
        <v>2640</v>
      </c>
      <c r="D15" s="88"/>
    </row>
    <row r="16" spans="1:4" ht="31.5" x14ac:dyDescent="0.25">
      <c r="B16" s="85" t="s">
        <v>137</v>
      </c>
      <c r="C16" s="87">
        <f>'1кв'!B55+'2кв'!B62</f>
        <v>1200</v>
      </c>
      <c r="D16" s="88"/>
    </row>
    <row r="17" spans="1:5" x14ac:dyDescent="0.25">
      <c r="A17" s="89"/>
      <c r="B17" s="86" t="s">
        <v>117</v>
      </c>
      <c r="C17" s="90">
        <f>SUM(C13:C16)</f>
        <v>844330.65999999992</v>
      </c>
      <c r="D17" s="82"/>
    </row>
    <row r="18" spans="1:5" x14ac:dyDescent="0.25">
      <c r="A18" s="1"/>
      <c r="B18" s="91"/>
      <c r="C18" s="91"/>
      <c r="D18" s="92"/>
    </row>
    <row r="19" spans="1:5" ht="17.25" customHeight="1" x14ac:dyDescent="0.25">
      <c r="A19" s="93" t="s">
        <v>118</v>
      </c>
      <c r="B19" s="20" t="s">
        <v>119</v>
      </c>
      <c r="C19" s="87">
        <f>'1кв'!E22+'2кв'!E22+'3кв'!E22+'4кв'!E22</f>
        <v>548182.77599999995</v>
      </c>
      <c r="D19" s="92"/>
    </row>
    <row r="20" spans="1:5" x14ac:dyDescent="0.25">
      <c r="A20" s="93"/>
      <c r="B20" s="94" t="s">
        <v>120</v>
      </c>
      <c r="C20" s="87">
        <f>'1кв'!E23+'2кв'!E23+'3кв'!E23+'4кв'!E23</f>
        <v>1057.8800000000001</v>
      </c>
      <c r="D20" s="92"/>
    </row>
    <row r="21" spans="1:5" ht="15" customHeight="1" x14ac:dyDescent="0.25">
      <c r="A21" s="93"/>
      <c r="B21" s="94" t="s">
        <v>38</v>
      </c>
      <c r="C21" s="87">
        <f>'1кв'!E24+'2кв'!E24+'3кв'!E24+'4кв'!E24</f>
        <v>206307.234</v>
      </c>
      <c r="D21" s="92"/>
    </row>
    <row r="22" spans="1:5" x14ac:dyDescent="0.25">
      <c r="A22" s="93"/>
      <c r="B22" s="85" t="s">
        <v>46</v>
      </c>
      <c r="C22" s="87">
        <f>'1кв'!E25+'2кв'!E25+'3кв'!E25+'4кв'!E25</f>
        <v>24949.1</v>
      </c>
      <c r="D22" s="92"/>
    </row>
    <row r="23" spans="1:5" x14ac:dyDescent="0.25">
      <c r="A23" s="93"/>
      <c r="B23" s="85" t="s">
        <v>45</v>
      </c>
      <c r="C23" s="87">
        <f>'1кв'!E26+'2кв'!E26+'3кв'!E26+'4кв'!E26</f>
        <v>0</v>
      </c>
      <c r="D23" s="92"/>
    </row>
    <row r="24" spans="1:5" x14ac:dyDescent="0.25">
      <c r="A24" s="93"/>
      <c r="B24" s="85" t="s">
        <v>48</v>
      </c>
      <c r="C24" s="87">
        <f>'1кв'!E27+'2кв'!E27+'3кв'!E27+'4кв'!E27</f>
        <v>3800.75</v>
      </c>
      <c r="D24" s="92"/>
    </row>
    <row r="25" spans="1:5" x14ac:dyDescent="0.25">
      <c r="A25" s="93"/>
      <c r="B25" s="85" t="s">
        <v>47</v>
      </c>
      <c r="C25" s="87">
        <f>'1кв'!E28+'2кв'!E28+'3кв'!E28+'4кв'!E28</f>
        <v>844.22</v>
      </c>
      <c r="D25" s="92"/>
    </row>
    <row r="26" spans="1:5" x14ac:dyDescent="0.25">
      <c r="A26" s="1"/>
      <c r="B26" s="85" t="s">
        <v>28</v>
      </c>
      <c r="C26" s="87">
        <f>'1кв'!E29+'2кв'!E29+'3кв'!E29+'4кв'!E29</f>
        <v>35090.46</v>
      </c>
      <c r="D26" s="92"/>
      <c r="E26" s="95"/>
    </row>
    <row r="27" spans="1:5" x14ac:dyDescent="0.25">
      <c r="A27" s="93"/>
      <c r="B27" s="96" t="s">
        <v>143</v>
      </c>
      <c r="C27" s="97">
        <f>'1кв'!E31+'1кв'!E32+'2кв'!E31+'2кв'!E32+'2кв'!E33+'2кв'!E34+'2кв'!E35+'2кв'!E36+'2кв'!E37+'2кв'!E38+'2кв'!E39+'2кв'!E40+'3кв'!E31+'3кв'!E32+'4кв'!E31+'4кв'!E32+'4кв'!E33+'4кв'!E34</f>
        <v>45326.569999999992</v>
      </c>
      <c r="D27" s="92"/>
    </row>
    <row r="28" spans="1:5" x14ac:dyDescent="0.25">
      <c r="A28" s="93"/>
      <c r="B28" s="84" t="s">
        <v>121</v>
      </c>
      <c r="C28" s="97">
        <f>SUM(C30:C35)</f>
        <v>53632.299999999996</v>
      </c>
      <c r="D28" s="92"/>
    </row>
    <row r="29" spans="1:5" x14ac:dyDescent="0.25">
      <c r="A29" s="93"/>
      <c r="B29" s="84" t="s">
        <v>115</v>
      </c>
      <c r="C29" s="97"/>
      <c r="D29" s="92"/>
    </row>
    <row r="30" spans="1:5" ht="31.5" x14ac:dyDescent="0.25">
      <c r="A30" s="93"/>
      <c r="B30" s="98" t="s">
        <v>122</v>
      </c>
      <c r="C30" s="99">
        <f>'1кв'!E30</f>
        <v>1430</v>
      </c>
      <c r="D30" s="92"/>
    </row>
    <row r="31" spans="1:5" x14ac:dyDescent="0.25">
      <c r="A31" s="93"/>
      <c r="B31" s="98" t="s">
        <v>144</v>
      </c>
      <c r="C31" s="99">
        <f>'1кв'!E33</f>
        <v>37123.699999999997</v>
      </c>
      <c r="D31" s="92"/>
    </row>
    <row r="32" spans="1:5" x14ac:dyDescent="0.25">
      <c r="A32" s="93"/>
      <c r="B32" s="98" t="s">
        <v>146</v>
      </c>
      <c r="C32" s="99">
        <f>'2кв'!E30</f>
        <v>12900</v>
      </c>
      <c r="D32" s="92"/>
    </row>
    <row r="33" spans="1:5" x14ac:dyDescent="0.25">
      <c r="A33" s="93"/>
      <c r="B33" s="98" t="s">
        <v>145</v>
      </c>
      <c r="C33" s="99">
        <f>'3кв'!E30</f>
        <v>1020</v>
      </c>
      <c r="D33" s="92"/>
    </row>
    <row r="34" spans="1:5" x14ac:dyDescent="0.25">
      <c r="A34" s="93"/>
      <c r="B34" s="98" t="s">
        <v>147</v>
      </c>
      <c r="C34" s="99">
        <f>'4кв'!E30</f>
        <v>1158.5999999999999</v>
      </c>
      <c r="D34" s="92"/>
    </row>
    <row r="35" spans="1:5" x14ac:dyDescent="0.25">
      <c r="A35" s="93"/>
      <c r="B35" s="98"/>
      <c r="C35" s="99"/>
      <c r="D35" s="92"/>
    </row>
    <row r="36" spans="1:5" x14ac:dyDescent="0.25">
      <c r="A36" s="1"/>
      <c r="B36" s="100" t="s">
        <v>123</v>
      </c>
      <c r="C36" s="101">
        <f>SUM(C19:C28)</f>
        <v>919191.2899999998</v>
      </c>
      <c r="D36" s="92"/>
      <c r="E36" s="95"/>
    </row>
    <row r="37" spans="1:5" x14ac:dyDescent="0.25">
      <c r="A37" s="1"/>
      <c r="B37" s="100" t="s">
        <v>124</v>
      </c>
      <c r="C37" s="102">
        <f>C6+C17-C36</f>
        <v>-21363.019999999902</v>
      </c>
      <c r="D37" s="92"/>
    </row>
    <row r="38" spans="1:5" x14ac:dyDescent="0.25">
      <c r="A38" s="1"/>
      <c r="B38" s="83"/>
      <c r="C38" s="83"/>
      <c r="D38" s="92"/>
    </row>
    <row r="39" spans="1:5" x14ac:dyDescent="0.25">
      <c r="A39" s="1"/>
      <c r="B39" s="103" t="s">
        <v>125</v>
      </c>
      <c r="C39" s="103"/>
      <c r="D39" s="92"/>
    </row>
    <row r="40" spans="1:5" x14ac:dyDescent="0.25">
      <c r="A40" s="1"/>
      <c r="B40" s="103" t="s">
        <v>126</v>
      </c>
      <c r="C40" s="104">
        <v>69314.12</v>
      </c>
      <c r="D40" s="92"/>
    </row>
    <row r="41" spans="1:5" x14ac:dyDescent="0.25">
      <c r="A41" s="1"/>
      <c r="B41" s="105" t="s">
        <v>127</v>
      </c>
      <c r="C41" s="106">
        <v>91993.64</v>
      </c>
      <c r="D41" s="92"/>
    </row>
    <row r="42" spans="1:5" x14ac:dyDescent="0.25">
      <c r="A42" s="1"/>
      <c r="B42" s="103" t="s">
        <v>128</v>
      </c>
      <c r="C42" s="107">
        <f>C41-C40</f>
        <v>22679.520000000004</v>
      </c>
      <c r="D42" s="92"/>
    </row>
    <row r="43" spans="1:5" x14ac:dyDescent="0.25">
      <c r="A43" s="1"/>
      <c r="B43" s="83"/>
      <c r="C43" s="83"/>
      <c r="D43" s="92"/>
    </row>
    <row r="44" spans="1:5" x14ac:dyDescent="0.25">
      <c r="A44" s="1" t="s">
        <v>129</v>
      </c>
      <c r="B44" s="83" t="s">
        <v>130</v>
      </c>
      <c r="C44" s="83"/>
      <c r="D44" s="92"/>
    </row>
    <row r="45" spans="1:5" x14ac:dyDescent="0.25">
      <c r="A45" s="1"/>
      <c r="B45" s="83" t="s">
        <v>131</v>
      </c>
      <c r="C45" s="83"/>
      <c r="D45" s="92"/>
    </row>
    <row r="46" spans="1:5" x14ac:dyDescent="0.25">
      <c r="A46" s="1"/>
      <c r="B46" s="83" t="s">
        <v>132</v>
      </c>
      <c r="C46" s="83"/>
      <c r="D46" s="92"/>
    </row>
    <row r="47" spans="1:5" x14ac:dyDescent="0.25">
      <c r="A47" s="1"/>
      <c r="B47" s="83"/>
      <c r="C47" s="83"/>
      <c r="D47" s="92"/>
    </row>
    <row r="48" spans="1:5" x14ac:dyDescent="0.25">
      <c r="A48" s="1"/>
      <c r="B48" s="83" t="s">
        <v>133</v>
      </c>
      <c r="C48" s="83"/>
      <c r="D48" s="92"/>
    </row>
    <row r="49" spans="1:4" x14ac:dyDescent="0.25">
      <c r="A49" s="1"/>
      <c r="B49" s="83"/>
      <c r="C49" s="83"/>
      <c r="D49" s="92"/>
    </row>
    <row r="50" spans="1:4" x14ac:dyDescent="0.25">
      <c r="A50" s="1"/>
      <c r="B50" s="83"/>
      <c r="C50" s="83"/>
      <c r="D50" s="92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2025-02-26T13:25:35Z</dcterms:modified>
</cp:coreProperties>
</file>